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3DDDFA0A-1F69-4E8C-82C4-127B34F094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ouped Data" sheetId="1" r:id="rId1"/>
  </sheets>
  <definedNames>
    <definedName name="_xlchart.v1.0" hidden="1">'Grouped Data'!$M$2:$M$6</definedName>
    <definedName name="_xlchart.v1.1" hidden="1">'Grouped Data'!$M$2:$M$6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J16" i="1"/>
  <c r="J15" i="1"/>
  <c r="M2" i="1" s="1"/>
  <c r="E7" i="1"/>
  <c r="F7" i="1" s="1"/>
  <c r="E6" i="1"/>
  <c r="F6" i="1" s="1"/>
  <c r="E5" i="1"/>
  <c r="F5" i="1" s="1"/>
  <c r="J4" i="1"/>
  <c r="E4" i="1"/>
  <c r="F4" i="1" s="1"/>
  <c r="E3" i="1"/>
  <c r="F3" i="1" s="1"/>
  <c r="J2" i="1"/>
  <c r="J5" i="1" s="1"/>
  <c r="G2" i="1"/>
  <c r="G3" i="1" s="1"/>
  <c r="G4" i="1" s="1"/>
  <c r="G5" i="1" s="1"/>
  <c r="G6" i="1" s="1"/>
  <c r="G7" i="1" s="1"/>
  <c r="E2" i="1"/>
  <c r="F2" i="1" s="1"/>
  <c r="J10" i="1" l="1"/>
  <c r="J12" i="1" s="1"/>
  <c r="M3" i="1" s="1"/>
  <c r="J3" i="1"/>
  <c r="J17" i="1"/>
  <c r="J18" i="1" s="1"/>
  <c r="J19" i="1" s="1"/>
  <c r="J6" i="1"/>
  <c r="J11" i="1" s="1"/>
  <c r="J13" i="1" s="1"/>
  <c r="M5" i="1" s="1"/>
  <c r="J22" i="1" l="1"/>
  <c r="M4" i="1"/>
  <c r="J23" i="1"/>
  <c r="J20" i="1"/>
  <c r="J21" i="1"/>
  <c r="J7" i="1"/>
  <c r="J8" i="1" s="1"/>
</calcChain>
</file>

<file path=xl/sharedStrings.xml><?xml version="1.0" encoding="utf-8"?>
<sst xmlns="http://schemas.openxmlformats.org/spreadsheetml/2006/main" count="40" uniqueCount="38">
  <si>
    <t>Class Interval</t>
  </si>
  <si>
    <t>Lower (L)</t>
  </si>
  <si>
    <t>Upper (U)</t>
  </si>
  <si>
    <t>Frequency (f)</t>
  </si>
  <si>
    <t>Midpoint (x)</t>
  </si>
  <si>
    <t>f*x</t>
  </si>
  <si>
    <t>Cumulative Frequency</t>
  </si>
  <si>
    <t>10-20</t>
  </si>
  <si>
    <t>Total Frequency (N)</t>
  </si>
  <si>
    <t>20-30</t>
  </si>
  <si>
    <t>Mean</t>
  </si>
  <si>
    <t>30-40</t>
  </si>
  <si>
    <t>Class Width (h)</t>
  </si>
  <si>
    <t>40-50</t>
  </si>
  <si>
    <t>N/4</t>
  </si>
  <si>
    <t>50-60</t>
  </si>
  <si>
    <t>3N/4</t>
  </si>
  <si>
    <t>60-70</t>
  </si>
  <si>
    <t>Standard Deviation</t>
  </si>
  <si>
    <t>Coefficient of Variance (%)</t>
  </si>
  <si>
    <t>Q1 Class Row</t>
  </si>
  <si>
    <t>Q3 Class Row</t>
  </si>
  <si>
    <t>Q1</t>
  </si>
  <si>
    <t>Q3</t>
  </si>
  <si>
    <t>Minimum Value</t>
  </si>
  <si>
    <t>Maximum Value</t>
  </si>
  <si>
    <t>N/2</t>
  </si>
  <si>
    <t>Median Class Row</t>
  </si>
  <si>
    <t>Median</t>
  </si>
  <si>
    <t>Quartile Deviation</t>
  </si>
  <si>
    <t>Mean Deviation from Mean</t>
  </si>
  <si>
    <t>Mean Deviation from Median</t>
  </si>
  <si>
    <t>Coefficient of Quartile Deviation</t>
  </si>
  <si>
    <t>Min</t>
  </si>
  <si>
    <t>Q2</t>
  </si>
  <si>
    <t>Max</t>
  </si>
  <si>
    <t>For Whisker Chart</t>
  </si>
  <si>
    <t>Calculation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</si>
</sst>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" fillId="0" borderId="1" xfId="0" applyNumberFormat="1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txData>
          <cx:v>For Whisker Chart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8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For Whisker Chart</a:t>
          </a:r>
        </a:p>
      </cx:txPr>
    </cx:title>
    <cx:plotArea>
      <cx:plotAreaRegion>
        <cx:series layoutId="boxWhisker" uniqueId="{F521C544-1238-4CCA-AA28-8FDA9DB01709}">
          <cx:spPr>
            <a:solidFill>
              <a:srgbClr val="FFFF00"/>
            </a:solidFill>
          </cx:spPr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400"/>
                </a:pPr>
                <a:endParaRPr lang="en-US" sz="1400" b="0" i="0" u="none" strike="noStrike" baseline="0">
                  <a:solidFill>
                    <a:sysClr val="windowText" lastClr="000000"/>
                  </a:solidFill>
                  <a:latin typeface="Calibri"/>
                </a:endParaRPr>
              </a:p>
            </cx:txPr>
            <cx:dataLabelHidden idx="8"/>
          </cx:dataLabels>
          <cx:dataId val="0"/>
          <cx:layoutPr>
            <cx:visibility meanLine="0" meanMarker="1" nonoutliers="0" outliers="1"/>
            <cx:statistics quartileMethod="inclusive"/>
          </cx:layoutPr>
        </cx:series>
      </cx:plotAreaRegion>
      <cx:axis id="0">
        <cx:catScaling gapWidth="1.5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127747</xdr:colOff>
      <xdr:row>0</xdr:row>
      <xdr:rowOff>166686</xdr:rowOff>
    </xdr:from>
    <xdr:to>
      <xdr:col>24</xdr:col>
      <xdr:colOff>257735</xdr:colOff>
      <xdr:row>19</xdr:row>
      <xdr:rowOff>11206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A1C7FBBD-7CB3-A4DC-2085-32FEC37209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97453" y="166686"/>
              <a:ext cx="6786282" cy="535781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zoomScale="85" zoomScaleNormal="85" workbookViewId="0">
      <selection activeCell="W22" sqref="W22"/>
    </sheetView>
  </sheetViews>
  <sheetFormatPr defaultRowHeight="15" x14ac:dyDescent="0.25"/>
  <cols>
    <col min="1" max="1" width="13.140625" style="5" customWidth="1"/>
    <col min="2" max="2" width="9.85546875" style="5" customWidth="1"/>
    <col min="3" max="3" width="9.5703125" style="5" customWidth="1"/>
    <col min="4" max="4" width="13.7109375" style="5" customWidth="1"/>
    <col min="5" max="5" width="12.28515625" style="5" customWidth="1"/>
    <col min="6" max="6" width="8.5703125" style="5" customWidth="1"/>
    <col min="7" max="7" width="14.5703125" style="5" customWidth="1"/>
    <col min="8" max="8" width="3.28515625" customWidth="1"/>
    <col min="9" max="9" width="37.140625" bestFit="1" customWidth="1"/>
    <col min="10" max="10" width="18.28515625" customWidth="1"/>
    <col min="11" max="11" width="3.28515625" customWidth="1"/>
    <col min="12" max="12" width="12" style="5" customWidth="1"/>
    <col min="13" max="13" width="9.140625" style="5"/>
    <col min="14" max="14" width="9.140625" customWidth="1"/>
  </cols>
  <sheetData>
    <row r="1" spans="1:13" ht="36.75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9" t="s">
        <v>5</v>
      </c>
      <c r="G1" s="10" t="s">
        <v>6</v>
      </c>
      <c r="H1" s="1"/>
      <c r="I1" s="13" t="s">
        <v>37</v>
      </c>
      <c r="J1" s="14"/>
      <c r="L1" s="13" t="s">
        <v>36</v>
      </c>
      <c r="M1" s="14"/>
    </row>
    <row r="2" spans="1:13" ht="21.95" customHeight="1" x14ac:dyDescent="0.3">
      <c r="A2" s="3" t="s">
        <v>7</v>
      </c>
      <c r="B2" s="3">
        <v>10</v>
      </c>
      <c r="C2" s="3">
        <v>20</v>
      </c>
      <c r="D2" s="3">
        <v>1</v>
      </c>
      <c r="E2" s="3">
        <f t="shared" ref="E2:E7" si="0">(B2+C2)/2</f>
        <v>15</v>
      </c>
      <c r="F2" s="3">
        <f t="shared" ref="F2:F7" si="1">D2*E2</f>
        <v>15</v>
      </c>
      <c r="G2" s="3">
        <f>D2</f>
        <v>1</v>
      </c>
      <c r="H2" s="1"/>
      <c r="I2" s="2" t="s">
        <v>8</v>
      </c>
      <c r="J2" s="2">
        <f>SUM(D2:D7)</f>
        <v>35</v>
      </c>
      <c r="L2" s="7" t="s">
        <v>33</v>
      </c>
      <c r="M2" s="7">
        <f>+J15</f>
        <v>10</v>
      </c>
    </row>
    <row r="3" spans="1:13" ht="21.95" customHeight="1" x14ac:dyDescent="0.3">
      <c r="A3" s="3" t="s">
        <v>9</v>
      </c>
      <c r="B3" s="3">
        <v>20</v>
      </c>
      <c r="C3" s="3">
        <v>30</v>
      </c>
      <c r="D3" s="3">
        <v>4</v>
      </c>
      <c r="E3" s="3">
        <f t="shared" si="0"/>
        <v>25</v>
      </c>
      <c r="F3" s="3">
        <f t="shared" si="1"/>
        <v>100</v>
      </c>
      <c r="G3" s="3">
        <f>G2+D3</f>
        <v>5</v>
      </c>
      <c r="H3" s="1"/>
      <c r="I3" s="2" t="s">
        <v>10</v>
      </c>
      <c r="J3" s="6">
        <f>SUM(F2:F7)/J2</f>
        <v>43.857142857142854</v>
      </c>
      <c r="L3" s="7" t="s">
        <v>22</v>
      </c>
      <c r="M3" s="8">
        <f>+J12</f>
        <v>33.75</v>
      </c>
    </row>
    <row r="4" spans="1:13" ht="21.95" customHeight="1" x14ac:dyDescent="0.3">
      <c r="A4" s="3" t="s">
        <v>11</v>
      </c>
      <c r="B4" s="3">
        <v>30</v>
      </c>
      <c r="C4" s="3">
        <v>40</v>
      </c>
      <c r="D4" s="3">
        <v>10</v>
      </c>
      <c r="E4" s="3">
        <f t="shared" si="0"/>
        <v>35</v>
      </c>
      <c r="F4" s="3">
        <f t="shared" si="1"/>
        <v>350</v>
      </c>
      <c r="G4" s="3">
        <f>G3+D4</f>
        <v>15</v>
      </c>
      <c r="H4" s="1"/>
      <c r="I4" s="2" t="s">
        <v>12</v>
      </c>
      <c r="J4" s="2">
        <f>C2-B2</f>
        <v>10</v>
      </c>
      <c r="L4" s="7" t="s">
        <v>34</v>
      </c>
      <c r="M4" s="8">
        <f>+J19</f>
        <v>43.125</v>
      </c>
    </row>
    <row r="5" spans="1:13" ht="21.95" customHeight="1" x14ac:dyDescent="0.3">
      <c r="A5" s="3" t="s">
        <v>13</v>
      </c>
      <c r="B5" s="3">
        <v>40</v>
      </c>
      <c r="C5" s="3">
        <v>50</v>
      </c>
      <c r="D5" s="3">
        <v>8</v>
      </c>
      <c r="E5" s="3">
        <f t="shared" si="0"/>
        <v>45</v>
      </c>
      <c r="F5" s="3">
        <f t="shared" si="1"/>
        <v>360</v>
      </c>
      <c r="G5" s="3">
        <f>G4+D5</f>
        <v>23</v>
      </c>
      <c r="H5" s="1"/>
      <c r="I5" s="2" t="s">
        <v>14</v>
      </c>
      <c r="J5" s="2">
        <f>J2/4</f>
        <v>8.75</v>
      </c>
      <c r="L5" s="7" t="s">
        <v>23</v>
      </c>
      <c r="M5" s="12">
        <f>+J13</f>
        <v>54.642857142857146</v>
      </c>
    </row>
    <row r="6" spans="1:13" ht="21.95" customHeight="1" x14ac:dyDescent="0.3">
      <c r="A6" s="3" t="s">
        <v>15</v>
      </c>
      <c r="B6" s="3">
        <v>50</v>
      </c>
      <c r="C6" s="3">
        <v>60</v>
      </c>
      <c r="D6" s="3">
        <v>7</v>
      </c>
      <c r="E6" s="3">
        <f t="shared" si="0"/>
        <v>55</v>
      </c>
      <c r="F6" s="3">
        <f t="shared" si="1"/>
        <v>385</v>
      </c>
      <c r="G6" s="3">
        <f>G5+D6</f>
        <v>30</v>
      </c>
      <c r="H6" s="1"/>
      <c r="I6" s="2" t="s">
        <v>16</v>
      </c>
      <c r="J6" s="2">
        <f>3*J2/4</f>
        <v>26.25</v>
      </c>
      <c r="L6" s="7" t="s">
        <v>35</v>
      </c>
      <c r="M6" s="7">
        <f>+J16</f>
        <v>70</v>
      </c>
    </row>
    <row r="7" spans="1:13" ht="21.95" customHeight="1" x14ac:dyDescent="0.3">
      <c r="A7" s="3" t="s">
        <v>17</v>
      </c>
      <c r="B7" s="3">
        <v>60</v>
      </c>
      <c r="C7" s="3">
        <v>70</v>
      </c>
      <c r="D7" s="3">
        <v>5</v>
      </c>
      <c r="E7" s="3">
        <f t="shared" si="0"/>
        <v>65</v>
      </c>
      <c r="F7" s="3">
        <f t="shared" si="1"/>
        <v>325</v>
      </c>
      <c r="G7" s="3">
        <f>G6+D7</f>
        <v>35</v>
      </c>
      <c r="H7" s="1"/>
      <c r="I7" s="2" t="s">
        <v>18</v>
      </c>
      <c r="J7" s="6">
        <f>SQRT(SUMPRODUCT(D2:D7,(E2:E7-J3)^2)/J2)</f>
        <v>13.260344440996905</v>
      </c>
      <c r="M7" s="11"/>
    </row>
    <row r="8" spans="1:13" ht="21.95" customHeight="1" x14ac:dyDescent="0.3">
      <c r="A8" s="4"/>
      <c r="B8" s="4"/>
      <c r="C8" s="4"/>
      <c r="D8" s="4"/>
      <c r="E8" s="4"/>
      <c r="F8" s="4"/>
      <c r="G8" s="4"/>
      <c r="H8" s="1"/>
      <c r="I8" s="2" t="s">
        <v>19</v>
      </c>
      <c r="J8" s="6">
        <f>(J7/J3)*100</f>
        <v>30.235313057647666</v>
      </c>
    </row>
    <row r="9" spans="1:13" ht="21.95" customHeight="1" x14ac:dyDescent="0.3">
      <c r="A9" s="4"/>
      <c r="B9" s="4"/>
      <c r="C9" s="4"/>
      <c r="D9" s="4"/>
      <c r="E9" s="4"/>
      <c r="F9" s="4"/>
      <c r="G9" s="4"/>
      <c r="H9" s="1"/>
      <c r="I9" s="2"/>
      <c r="J9" s="2"/>
    </row>
    <row r="10" spans="1:13" ht="21.95" customHeight="1" x14ac:dyDescent="0.3">
      <c r="A10" s="4"/>
      <c r="B10" s="4"/>
      <c r="C10" s="4"/>
      <c r="D10" s="4"/>
      <c r="E10" s="4"/>
      <c r="F10" s="4"/>
      <c r="G10" s="4"/>
      <c r="H10" s="1"/>
      <c r="I10" s="2" t="s">
        <v>20</v>
      </c>
      <c r="J10" s="2">
        <f>MATCH(J5,G2:G7,1)+1</f>
        <v>3</v>
      </c>
    </row>
    <row r="11" spans="1:13" ht="21.95" customHeight="1" x14ac:dyDescent="0.3">
      <c r="A11" s="4"/>
      <c r="B11" s="4"/>
      <c r="C11" s="4"/>
      <c r="D11" s="4"/>
      <c r="E11" s="4"/>
      <c r="F11" s="4"/>
      <c r="G11" s="4"/>
      <c r="H11" s="1"/>
      <c r="I11" s="2" t="s">
        <v>21</v>
      </c>
      <c r="J11" s="2">
        <f>MATCH(J6,G2:G7,1)+1</f>
        <v>5</v>
      </c>
    </row>
    <row r="12" spans="1:13" ht="21.95" customHeight="1" x14ac:dyDescent="0.3">
      <c r="A12" s="4"/>
      <c r="B12" s="4"/>
      <c r="C12" s="4"/>
      <c r="D12" s="4"/>
      <c r="E12" s="4"/>
      <c r="F12" s="4"/>
      <c r="G12" s="4"/>
      <c r="H12" s="1"/>
      <c r="I12" s="2" t="s">
        <v>22</v>
      </c>
      <c r="J12" s="2">
        <f>INDEX(B2:B7,J10) + ((J5 - IF(J10=1,0,INDEX(G2:G7,J10-1))) / INDEX(D2:D7,J10)) * J4</f>
        <v>33.75</v>
      </c>
    </row>
    <row r="13" spans="1:13" ht="21.95" customHeight="1" x14ac:dyDescent="0.3">
      <c r="A13" s="4"/>
      <c r="B13" s="4"/>
      <c r="C13" s="4"/>
      <c r="D13" s="4"/>
      <c r="E13" s="4"/>
      <c r="F13" s="4"/>
      <c r="G13" s="4"/>
      <c r="H13" s="1"/>
      <c r="I13" s="2" t="s">
        <v>23</v>
      </c>
      <c r="J13" s="6">
        <f>INDEX(B2:B7,J11) + ((J6 - IF(J11=1,0,INDEX(G2:G7,J11-1))) / INDEX(D2:D7,J11)) * J4</f>
        <v>54.642857142857146</v>
      </c>
    </row>
    <row r="14" spans="1:13" ht="21.95" customHeight="1" x14ac:dyDescent="0.3">
      <c r="A14" s="4"/>
      <c r="B14" s="4"/>
      <c r="C14" s="4"/>
      <c r="D14" s="4"/>
      <c r="E14" s="4"/>
      <c r="F14" s="4"/>
      <c r="G14" s="4"/>
      <c r="H14" s="1"/>
      <c r="I14" s="2"/>
      <c r="J14" s="2"/>
    </row>
    <row r="15" spans="1:13" ht="21.95" customHeight="1" x14ac:dyDescent="0.3">
      <c r="A15" s="4"/>
      <c r="B15" s="4"/>
      <c r="C15" s="4"/>
      <c r="D15" s="4"/>
      <c r="E15" s="4"/>
      <c r="F15" s="4"/>
      <c r="G15" s="4"/>
      <c r="H15" s="1"/>
      <c r="I15" s="2" t="s">
        <v>24</v>
      </c>
      <c r="J15" s="2">
        <f>MIN(B2:B7)</f>
        <v>10</v>
      </c>
    </row>
    <row r="16" spans="1:13" ht="21.95" customHeight="1" x14ac:dyDescent="0.3">
      <c r="A16" s="4"/>
      <c r="B16" s="4"/>
      <c r="C16" s="4"/>
      <c r="D16" s="4"/>
      <c r="E16" s="4"/>
      <c r="F16" s="4"/>
      <c r="G16" s="4"/>
      <c r="H16" s="1"/>
      <c r="I16" s="2" t="s">
        <v>25</v>
      </c>
      <c r="J16" s="2">
        <f>MAX(C2:C7)</f>
        <v>70</v>
      </c>
    </row>
    <row r="17" spans="1:10" ht="21.95" customHeight="1" x14ac:dyDescent="0.3">
      <c r="A17" s="4"/>
      <c r="B17" s="4"/>
      <c r="C17" s="4"/>
      <c r="D17" s="4"/>
      <c r="E17" s="4"/>
      <c r="F17" s="4"/>
      <c r="G17" s="4"/>
      <c r="H17" s="1"/>
      <c r="I17" s="2" t="s">
        <v>26</v>
      </c>
      <c r="J17" s="2">
        <f>J2/2</f>
        <v>17.5</v>
      </c>
    </row>
    <row r="18" spans="1:10" ht="21.95" customHeight="1" x14ac:dyDescent="0.3">
      <c r="A18" s="4"/>
      <c r="B18" s="4"/>
      <c r="C18" s="4"/>
      <c r="D18" s="4"/>
      <c r="E18" s="4"/>
      <c r="F18" s="4"/>
      <c r="G18" s="4"/>
      <c r="H18" s="1"/>
      <c r="I18" s="2" t="s">
        <v>27</v>
      </c>
      <c r="J18" s="2">
        <f>MATCH(J17,G2:G7,1)+1</f>
        <v>4</v>
      </c>
    </row>
    <row r="19" spans="1:10" ht="21.95" customHeight="1" x14ac:dyDescent="0.3">
      <c r="A19" s="4"/>
      <c r="B19" s="4"/>
      <c r="C19" s="4"/>
      <c r="D19" s="4"/>
      <c r="E19" s="4"/>
      <c r="F19" s="4"/>
      <c r="G19" s="4"/>
      <c r="H19" s="1"/>
      <c r="I19" s="2" t="s">
        <v>28</v>
      </c>
      <c r="J19" s="2">
        <f>INDEX(B2:B7,J18) + ((J17 - IF(J18=1,0,INDEX(G2:G7,J18-1))) / INDEX(D2:D7,J18)) * J4</f>
        <v>43.125</v>
      </c>
    </row>
    <row r="20" spans="1:10" ht="21.95" customHeight="1" x14ac:dyDescent="0.3">
      <c r="A20" s="4"/>
      <c r="B20" s="4"/>
      <c r="C20" s="4"/>
      <c r="D20" s="4"/>
      <c r="E20" s="4"/>
      <c r="F20" s="4"/>
      <c r="G20" s="4"/>
      <c r="H20" s="1"/>
      <c r="I20" s="2" t="s">
        <v>29</v>
      </c>
      <c r="J20" s="6">
        <f>(J13-J12)/2</f>
        <v>10.446428571428573</v>
      </c>
    </row>
    <row r="21" spans="1:10" ht="21.95" customHeight="1" x14ac:dyDescent="0.3">
      <c r="A21" s="4"/>
      <c r="B21" s="4"/>
      <c r="C21" s="4"/>
      <c r="D21" s="4"/>
      <c r="E21" s="4"/>
      <c r="F21" s="4"/>
      <c r="G21" s="4"/>
      <c r="H21" s="1"/>
      <c r="I21" s="2" t="s">
        <v>30</v>
      </c>
      <c r="J21" s="6">
        <f>SUMPRODUCT(D2:D7,ABS(E2:E7-J3))/J2</f>
        <v>11.020408163265307</v>
      </c>
    </row>
    <row r="22" spans="1:10" ht="21.95" customHeight="1" x14ac:dyDescent="0.3">
      <c r="A22" s="4"/>
      <c r="B22" s="4"/>
      <c r="C22" s="4"/>
      <c r="D22" s="4"/>
      <c r="E22" s="4"/>
      <c r="F22" s="4"/>
      <c r="G22" s="4"/>
      <c r="H22" s="1"/>
      <c r="I22" s="2" t="s">
        <v>31</v>
      </c>
      <c r="J22" s="2">
        <f>SUMPRODUCT(D2:D7,ABS(E2:E7-J19))/J2</f>
        <v>11.125</v>
      </c>
    </row>
    <row r="23" spans="1:10" ht="21.95" customHeight="1" x14ac:dyDescent="0.3">
      <c r="A23" s="4"/>
      <c r="B23" s="4"/>
      <c r="C23" s="4"/>
      <c r="D23" s="4"/>
      <c r="E23" s="4"/>
      <c r="F23" s="4"/>
      <c r="G23" s="4"/>
      <c r="H23" s="1"/>
      <c r="I23" s="2" t="s">
        <v>32</v>
      </c>
      <c r="J23" s="2">
        <f>(J13-J12)/(J13+J12)</f>
        <v>0.23636363636363641</v>
      </c>
    </row>
  </sheetData>
  <mergeCells count="2">
    <mergeCell ref="L1:M1"/>
    <mergeCell ref="I1:J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Grouped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Administrator</cp:lastModifiedBy>
  <dcterms:created xsi:type="dcterms:W3CDTF">2026-02-16T10:33:35Z</dcterms:created>
  <dcterms:modified xsi:type="dcterms:W3CDTF">2026-03-10T04:41:26Z</dcterms:modified>
</cp:coreProperties>
</file>